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ceC\Desktop\2020 domes lēmumi\protokols Nr.27 22.12.2020\"/>
    </mc:Choice>
  </mc:AlternateContent>
  <bookViews>
    <workbookView xWindow="0" yWindow="0" windowWidth="28800" windowHeight="12330" activeTab="1"/>
  </bookViews>
  <sheets>
    <sheet name="VM skolas" sheetId="1" r:id="rId1"/>
    <sheet name="Kvalitātes pakāp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s="1"/>
  <c r="H9" i="1" s="1"/>
  <c r="I9" i="1" l="1"/>
  <c r="J9" i="1"/>
  <c r="K9" i="1"/>
  <c r="L9" i="1" s="1"/>
  <c r="N22" i="1"/>
  <c r="O22" i="1" s="1"/>
  <c r="M9" i="1" l="1"/>
  <c r="N9" i="1" s="1"/>
  <c r="O9" i="1" s="1"/>
  <c r="I11" i="2"/>
  <c r="J11" i="2" s="1"/>
  <c r="H13" i="2"/>
  <c r="I13" i="2" s="1"/>
  <c r="J13" i="2" s="1"/>
  <c r="C13" i="2"/>
  <c r="D13" i="2" s="1"/>
  <c r="D12" i="2"/>
  <c r="E12" i="2" s="1"/>
  <c r="E13" i="2" l="1"/>
  <c r="F13" i="2" s="1"/>
  <c r="G13" i="2" s="1"/>
  <c r="F12" i="2"/>
  <c r="G12" i="2" s="1"/>
  <c r="K11" i="2" l="1"/>
  <c r="L11" i="2" s="1"/>
  <c r="L13" i="2" s="1"/>
  <c r="P29" i="1"/>
  <c r="E23" i="1"/>
  <c r="D23" i="1"/>
  <c r="C23" i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F16" i="1"/>
  <c r="G16" i="1" s="1"/>
  <c r="H16" i="1" s="1"/>
  <c r="F15" i="1"/>
  <c r="G15" i="1" s="1"/>
  <c r="H15" i="1" s="1"/>
  <c r="F14" i="1"/>
  <c r="G14" i="1" s="1"/>
  <c r="H14" i="1" s="1"/>
  <c r="F13" i="1"/>
  <c r="G13" i="1" s="1"/>
  <c r="H13" i="1" s="1"/>
  <c r="F12" i="1"/>
  <c r="G12" i="1" s="1"/>
  <c r="H12" i="1" s="1"/>
  <c r="F11" i="1"/>
  <c r="G11" i="1" s="1"/>
  <c r="H11" i="1" s="1"/>
  <c r="F10" i="1"/>
  <c r="G10" i="1" s="1"/>
  <c r="H10" i="1" s="1"/>
  <c r="F8" i="1"/>
  <c r="G8" i="1" s="1"/>
  <c r="J14" i="1" l="1"/>
  <c r="J10" i="1"/>
  <c r="J18" i="1"/>
  <c r="K13" i="2"/>
  <c r="F23" i="1"/>
  <c r="K19" i="1"/>
  <c r="L19" i="1" s="1"/>
  <c r="J19" i="1"/>
  <c r="I19" i="1"/>
  <c r="J13" i="1"/>
  <c r="I13" i="1"/>
  <c r="K13" i="1"/>
  <c r="L13" i="1" s="1"/>
  <c r="K15" i="1"/>
  <c r="L15" i="1" s="1"/>
  <c r="I15" i="1"/>
  <c r="J15" i="1"/>
  <c r="I20" i="1"/>
  <c r="K20" i="1"/>
  <c r="L20" i="1" s="1"/>
  <c r="J20" i="1"/>
  <c r="K11" i="1"/>
  <c r="L11" i="1" s="1"/>
  <c r="I11" i="1"/>
  <c r="J11" i="1"/>
  <c r="I16" i="1"/>
  <c r="K16" i="1"/>
  <c r="L16" i="1" s="1"/>
  <c r="J16" i="1"/>
  <c r="J17" i="1"/>
  <c r="M17" i="1" s="1"/>
  <c r="N17" i="1" s="1"/>
  <c r="O17" i="1" s="1"/>
  <c r="I17" i="1"/>
  <c r="K17" i="1"/>
  <c r="L17" i="1" s="1"/>
  <c r="I12" i="1"/>
  <c r="K12" i="1"/>
  <c r="L12" i="1" s="1"/>
  <c r="J12" i="1"/>
  <c r="M12" i="1" s="1"/>
  <c r="N12" i="1" s="1"/>
  <c r="O12" i="1" s="1"/>
  <c r="J21" i="1"/>
  <c r="M21" i="1" s="1"/>
  <c r="N21" i="1" s="1"/>
  <c r="O21" i="1" s="1"/>
  <c r="I21" i="1"/>
  <c r="K21" i="1"/>
  <c r="L21" i="1" s="1"/>
  <c r="I10" i="1"/>
  <c r="I14" i="1"/>
  <c r="I18" i="1"/>
  <c r="K18" i="1"/>
  <c r="L18" i="1" s="1"/>
  <c r="K10" i="1"/>
  <c r="L10" i="1" s="1"/>
  <c r="K14" i="1"/>
  <c r="L14" i="1" s="1"/>
  <c r="M16" i="1" l="1"/>
  <c r="N16" i="1" s="1"/>
  <c r="O16" i="1" s="1"/>
  <c r="M20" i="1"/>
  <c r="N20" i="1" s="1"/>
  <c r="O20" i="1" s="1"/>
  <c r="M13" i="1"/>
  <c r="N13" i="1" s="1"/>
  <c r="O13" i="1" s="1"/>
  <c r="M18" i="1"/>
  <c r="N18" i="1" s="1"/>
  <c r="O18" i="1" s="1"/>
  <c r="M11" i="1"/>
  <c r="N11" i="1" s="1"/>
  <c r="O11" i="1" s="1"/>
  <c r="M15" i="1"/>
  <c r="N15" i="1" s="1"/>
  <c r="O15" i="1" s="1"/>
  <c r="M10" i="1"/>
  <c r="N10" i="1" s="1"/>
  <c r="O10" i="1" s="1"/>
  <c r="M19" i="1"/>
  <c r="N19" i="1" s="1"/>
  <c r="O19" i="1" s="1"/>
  <c r="M14" i="1"/>
  <c r="N14" i="1" s="1"/>
  <c r="O14" i="1" s="1"/>
  <c r="G23" i="1"/>
  <c r="H8" i="1"/>
  <c r="H23" i="1" l="1"/>
  <c r="I8" i="1"/>
  <c r="I23" i="1" s="1"/>
  <c r="K8" i="1"/>
  <c r="L8" i="1" s="1"/>
  <c r="J8" i="1"/>
  <c r="J23" i="1" s="1"/>
  <c r="M8" i="1" l="1"/>
  <c r="K23" i="1"/>
  <c r="K25" i="1" s="1"/>
  <c r="K26" i="1" s="1"/>
  <c r="L23" i="1"/>
  <c r="N8" i="1" l="1"/>
  <c r="O8" i="1" s="1"/>
  <c r="O23" i="1" s="1"/>
  <c r="O26" i="1" s="1"/>
  <c r="M23" i="1"/>
  <c r="N23" i="1" l="1"/>
</calcChain>
</file>

<file path=xl/comments1.xml><?xml version="1.0" encoding="utf-8"?>
<comments xmlns="http://schemas.openxmlformats.org/spreadsheetml/2006/main">
  <authors>
    <author>User</author>
  </authors>
  <commentList>
    <comment ref="O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Tarifikācijā šī summa ir lielāka uz rezerves veidošanas rēķina</t>
        </r>
      </text>
    </comment>
  </commentList>
</comments>
</file>

<file path=xl/sharedStrings.xml><?xml version="1.0" encoding="utf-8"?>
<sst xmlns="http://schemas.openxmlformats.org/spreadsheetml/2006/main" count="63" uniqueCount="55">
  <si>
    <t>Nr.p.k.</t>
  </si>
  <si>
    <t>Vispārējās programmas normētie</t>
  </si>
  <si>
    <t>Speciālās programmas normētie</t>
  </si>
  <si>
    <t>Pedagogu likmes mēnesī</t>
  </si>
  <si>
    <t>Pedag.likmesX790 eiro (5*790)</t>
  </si>
  <si>
    <t>Pedagogu papildus pienākumiem vai algas palielināšanai, piemaksām par 1., 2.,3.kv.p. (18,31%)</t>
  </si>
  <si>
    <t xml:space="preserve">Vadītājiem un vietniekiem 15% </t>
  </si>
  <si>
    <t>Atbalsta personālam 5,43%</t>
  </si>
  <si>
    <t>Tarificējamās likmes atbalsta personālam</t>
  </si>
  <si>
    <t>Madonas Valsts ģimnāzija</t>
  </si>
  <si>
    <t>Madonas pilsētas vidusskola</t>
  </si>
  <si>
    <t>vakara programmas</t>
  </si>
  <si>
    <t>Andreja Eglīša Ļaudonas vidusskola</t>
  </si>
  <si>
    <t>Barkavas pamatskola</t>
  </si>
  <si>
    <t>Bērzaunes pamatskola</t>
  </si>
  <si>
    <t>Degumnieku pamatskola</t>
  </si>
  <si>
    <t>Dzelzavas pamatskola</t>
  </si>
  <si>
    <t>Kalsnavas pamatskola</t>
  </si>
  <si>
    <t>Kusas pamatskola</t>
  </si>
  <si>
    <t>Lazdonas pamatskola</t>
  </si>
  <si>
    <t>Liezēres pamatskola</t>
  </si>
  <si>
    <t>Praulienas pamatskola</t>
  </si>
  <si>
    <t>Vestienas pamatskola</t>
  </si>
  <si>
    <t>KOPĀ</t>
  </si>
  <si>
    <t>8+9</t>
  </si>
  <si>
    <t>valsts</t>
  </si>
  <si>
    <t>%</t>
  </si>
  <si>
    <t>starpība</t>
  </si>
  <si>
    <t>N.p.k.</t>
  </si>
  <si>
    <t>3.kvalitātes pakāpe</t>
  </si>
  <si>
    <t>3. kvalitātes pakāpe (likmes)</t>
  </si>
  <si>
    <t>Madonas pilsētas  vidusskola</t>
  </si>
  <si>
    <t>Kopā</t>
  </si>
  <si>
    <t>5.kvalitātes pakāpe</t>
  </si>
  <si>
    <t>5. kvalitātes pakāpe (likmes)</t>
  </si>
  <si>
    <t>Kopā mēnesī</t>
  </si>
  <si>
    <t>Mērķdotācija mēnesim ar VSAOI (23,59%)</t>
  </si>
  <si>
    <t>Atlikums (rezerve)</t>
  </si>
  <si>
    <t xml:space="preserve">Darba devēja VSAOI (23.59%)  EUR </t>
  </si>
  <si>
    <t>Mērķdotācijas sadalījums Madonas novada pašvaldības vispārējās pamatizglītības un vispārējās vidējās izglītības iestāžu pedagogu darba samaksai un valsts sociālās apdrošināšanas obligātajām iemaksām no 2021.gada 1.janvāra līdz 31.augustam</t>
  </si>
  <si>
    <t>Normētie izglītojamie  kopā</t>
  </si>
  <si>
    <t xml:space="preserve">Mērķdotācija mēnesī tarifikācijai </t>
  </si>
  <si>
    <t>Izglītības iestāde</t>
  </si>
  <si>
    <t xml:space="preserve">Darba devēja VSAOI (23.59%) </t>
  </si>
  <si>
    <t xml:space="preserve">Kopā    8 mēnešiem, EUR </t>
  </si>
  <si>
    <t>Mērķdotācija 8 mēnešiem, EUR</t>
  </si>
  <si>
    <t>Mērķdotācijas sadalījums Madonas novada pašvaldības vispārējās pamatizglītības un vispārējās vidējās izglītības iestāžu pedagogu piemaksai par kvalitāti un valsts sociālās apdrošināšanas obligātajām iemaksām no 2021.gada 1.janvāra līdz 31.augustam</t>
  </si>
  <si>
    <t>Darba samaksa mēnesī,  EUR  45,00</t>
  </si>
  <si>
    <t xml:space="preserve">Darba samaksa mēnesī, EUR  140,00 </t>
  </si>
  <si>
    <t>Izglītojamo skaits uz 01.09.2020.</t>
  </si>
  <si>
    <t>Pielikums Nr.1</t>
  </si>
  <si>
    <t>Madonas novada pašvaldības domes</t>
  </si>
  <si>
    <t>22.12.2020. lēmumam Nr.525</t>
  </si>
  <si>
    <t>(protokols Nr.27, 11.p.)</t>
  </si>
  <si>
    <t>Pielikums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</si>
</sst>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24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8"/>
      <color indexed="8"/>
      <name val="Calibri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Times New Roman"/>
      <family val="1"/>
      <charset val="186"/>
    </font>
    <font>
      <sz val="10"/>
      <name val="Arial Baltic"/>
      <charset val="186"/>
    </font>
    <font>
      <sz val="10"/>
      <name val="BaltHelvetica"/>
    </font>
    <font>
      <sz val="10"/>
      <color indexed="8"/>
      <name val="Times New Roman"/>
      <family val="1"/>
      <charset val="186"/>
    </font>
    <font>
      <sz val="10"/>
      <name val="BaltGaramond"/>
      <family val="2"/>
    </font>
    <font>
      <sz val="10"/>
      <name val="Helv"/>
    </font>
    <font>
      <sz val="10"/>
      <name val="BaltGaramond"/>
      <family val="2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7" fillId="0" borderId="0" applyBorder="0"/>
    <xf numFmtId="165" fontId="12" fillId="0" borderId="0" applyBorder="0" applyAlignment="0" applyProtection="0"/>
    <xf numFmtId="164" fontId="12" fillId="4" borderId="0"/>
    <xf numFmtId="0" fontId="4" fillId="0" borderId="0" applyBorder="0"/>
    <xf numFmtId="0" fontId="4" fillId="0" borderId="0"/>
    <xf numFmtId="0" fontId="4" fillId="0" borderId="0" applyBorder="0"/>
    <xf numFmtId="0" fontId="6" fillId="0" borderId="0"/>
    <xf numFmtId="0" fontId="4" fillId="0" borderId="0" applyBorder="0"/>
    <xf numFmtId="0" fontId="9" fillId="0" borderId="0"/>
    <xf numFmtId="0" fontId="4" fillId="0" borderId="0" applyBorder="0"/>
    <xf numFmtId="0" fontId="10" fillId="0" borderId="0"/>
    <xf numFmtId="165" fontId="12" fillId="5" borderId="0" applyBorder="0" applyProtection="0"/>
    <xf numFmtId="0" fontId="8" fillId="0" borderId="0" applyNumberFormat="0" applyProtection="0">
      <alignment horizontal="left" wrapText="1" indent="1" shrinkToFit="1"/>
    </xf>
    <xf numFmtId="0" fontId="8" fillId="0" borderId="0" applyNumberFormat="0" applyProtection="0">
      <alignment horizontal="left" wrapText="1" indent="1" shrinkToFit="1"/>
    </xf>
    <xf numFmtId="0" fontId="8" fillId="0" borderId="0" applyNumberFormat="0" applyProtection="0">
      <alignment horizontal="left" wrapText="1" indent="1" shrinkToFit="1"/>
    </xf>
    <xf numFmtId="4" fontId="11" fillId="0" borderId="0" applyNumberFormat="0" applyProtection="0">
      <alignment horizontal="left" wrapText="1" indent="1"/>
    </xf>
    <xf numFmtId="0" fontId="13" fillId="0" borderId="0"/>
    <xf numFmtId="165" fontId="14" fillId="6" borderId="0" applyBorder="0" applyProtection="0"/>
  </cellStyleXfs>
  <cellXfs count="67">
    <xf numFmtId="0" fontId="0" fillId="0" borderId="0" xfId="0"/>
    <xf numFmtId="0" fontId="0" fillId="0" borderId="0" xfId="0" applyAlignment="1">
      <alignment horizontal="right"/>
    </xf>
    <xf numFmtId="164" fontId="0" fillId="0" borderId="0" xfId="0" applyNumberFormat="1"/>
    <xf numFmtId="0" fontId="1" fillId="0" borderId="0" xfId="0" applyFont="1"/>
    <xf numFmtId="0" fontId="0" fillId="0" borderId="0" xfId="0" applyFill="1"/>
    <xf numFmtId="0" fontId="2" fillId="0" borderId="0" xfId="0" applyFont="1"/>
    <xf numFmtId="1" fontId="0" fillId="0" borderId="0" xfId="0" applyNumberFormat="1" applyFill="1"/>
    <xf numFmtId="0" fontId="3" fillId="0" borderId="0" xfId="0" applyFont="1"/>
    <xf numFmtId="0" fontId="4" fillId="0" borderId="0" xfId="0" applyFont="1"/>
    <xf numFmtId="1" fontId="0" fillId="0" borderId="0" xfId="0" applyNumberFormat="1"/>
    <xf numFmtId="0" fontId="5" fillId="0" borderId="0" xfId="0" applyFont="1" applyFill="1"/>
    <xf numFmtId="2" fontId="0" fillId="0" borderId="0" xfId="0" applyNumberFormat="1"/>
    <xf numFmtId="2" fontId="0" fillId="0" borderId="0" xfId="0" applyNumberFormat="1" applyFill="1"/>
    <xf numFmtId="0" fontId="0" fillId="0" borderId="0" xfId="0"/>
    <xf numFmtId="0" fontId="19" fillId="0" borderId="0" xfId="0" applyFont="1"/>
    <xf numFmtId="0" fontId="17" fillId="0" borderId="0" xfId="0" applyFont="1"/>
    <xf numFmtId="1" fontId="17" fillId="0" borderId="0" xfId="0" applyNumberFormat="1" applyFont="1"/>
    <xf numFmtId="0" fontId="17" fillId="0" borderId="0" xfId="0" applyFont="1" applyFill="1"/>
    <xf numFmtId="0" fontId="20" fillId="0" borderId="1" xfId="0" applyFont="1" applyBorder="1"/>
    <xf numFmtId="0" fontId="20" fillId="0" borderId="6" xfId="0" applyFont="1" applyBorder="1" applyAlignment="1"/>
    <xf numFmtId="0" fontId="20" fillId="0" borderId="7" xfId="0" applyFont="1" applyBorder="1" applyAlignment="1"/>
    <xf numFmtId="0" fontId="20" fillId="0" borderId="4" xfId="0" applyFont="1" applyBorder="1" applyAlignment="1"/>
    <xf numFmtId="0" fontId="20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horizontal="center" vertical="top"/>
    </xf>
    <xf numFmtId="1" fontId="19" fillId="0" borderId="1" xfId="0" applyNumberFormat="1" applyFont="1" applyBorder="1" applyAlignment="1">
      <alignment horizontal="center" vertical="top"/>
    </xf>
    <xf numFmtId="0" fontId="20" fillId="0" borderId="1" xfId="0" applyNumberFormat="1" applyFont="1" applyBorder="1" applyAlignment="1">
      <alignment horizontal="center"/>
    </xf>
    <xf numFmtId="164" fontId="20" fillId="0" borderId="1" xfId="0" applyNumberFormat="1" applyFont="1" applyBorder="1"/>
    <xf numFmtId="1" fontId="20" fillId="0" borderId="1" xfId="0" applyNumberFormat="1" applyFont="1" applyBorder="1"/>
    <xf numFmtId="2" fontId="20" fillId="0" borderId="1" xfId="0" applyNumberFormat="1" applyFont="1" applyBorder="1"/>
    <xf numFmtId="2" fontId="21" fillId="0" borderId="1" xfId="0" applyNumberFormat="1" applyFont="1" applyBorder="1"/>
    <xf numFmtId="0" fontId="21" fillId="2" borderId="1" xfId="0" applyFont="1" applyFill="1" applyBorder="1"/>
    <xf numFmtId="0" fontId="22" fillId="3" borderId="1" xfId="0" applyFont="1" applyFill="1" applyBorder="1"/>
    <xf numFmtId="164" fontId="21" fillId="3" borderId="1" xfId="0" applyNumberFormat="1" applyFont="1" applyFill="1" applyBorder="1"/>
    <xf numFmtId="2" fontId="21" fillId="3" borderId="1" xfId="0" applyNumberFormat="1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/>
    </xf>
    <xf numFmtId="164" fontId="17" fillId="0" borderId="1" xfId="0" applyNumberFormat="1" applyFont="1" applyFill="1" applyBorder="1" applyAlignment="1"/>
    <xf numFmtId="2" fontId="17" fillId="0" borderId="1" xfId="0" applyNumberFormat="1" applyFont="1" applyBorder="1" applyAlignment="1"/>
    <xf numFmtId="164" fontId="17" fillId="0" borderId="1" xfId="0" applyNumberFormat="1" applyFont="1" applyBorder="1" applyAlignment="1"/>
    <xf numFmtId="0" fontId="17" fillId="0" borderId="1" xfId="0" applyFont="1" applyBorder="1" applyAlignment="1"/>
    <xf numFmtId="164" fontId="17" fillId="7" borderId="1" xfId="0" applyNumberFormat="1" applyFont="1" applyFill="1" applyBorder="1" applyAlignment="1"/>
    <xf numFmtId="2" fontId="17" fillId="7" borderId="1" xfId="0" applyNumberFormat="1" applyFont="1" applyFill="1" applyBorder="1" applyAlignment="1"/>
    <xf numFmtId="49" fontId="17" fillId="0" borderId="1" xfId="0" applyNumberFormat="1" applyFont="1" applyBorder="1" applyAlignment="1">
      <alignment horizontal="right" vertical="center" wrapText="1"/>
    </xf>
    <xf numFmtId="0" fontId="17" fillId="0" borderId="1" xfId="0" applyFont="1" applyFill="1" applyBorder="1" applyAlignment="1"/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164" fontId="18" fillId="0" borderId="1" xfId="0" applyNumberFormat="1" applyFont="1" applyFill="1" applyBorder="1" applyAlignment="1">
      <alignment horizontal="right" vertical="center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" fontId="17" fillId="0" borderId="1" xfId="0" applyNumberFormat="1" applyFont="1" applyFill="1" applyBorder="1" applyAlignment="1"/>
    <xf numFmtId="1" fontId="18" fillId="0" borderId="1" xfId="0" applyNumberFormat="1" applyFont="1" applyFill="1" applyBorder="1" applyAlignment="1">
      <alignment horizontal="right" vertical="center"/>
    </xf>
    <xf numFmtId="1" fontId="21" fillId="0" borderId="1" xfId="0" applyNumberFormat="1" applyFont="1" applyBorder="1"/>
    <xf numFmtId="1" fontId="21" fillId="3" borderId="1" xfId="0" applyNumberFormat="1" applyFont="1" applyFill="1" applyBorder="1"/>
    <xf numFmtId="0" fontId="18" fillId="0" borderId="1" xfId="0" applyFont="1" applyFill="1" applyBorder="1" applyAlignment="1">
      <alignment horizontal="right"/>
    </xf>
    <xf numFmtId="0" fontId="23" fillId="0" borderId="5" xfId="0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  <xf numFmtId="0" fontId="20" fillId="0" borderId="8" xfId="0" applyFont="1" applyBorder="1" applyAlignment="1"/>
    <xf numFmtId="0" fontId="20" fillId="0" borderId="3" xfId="0" applyFont="1" applyBorder="1" applyAlignment="1">
      <alignment horizontal="center" wrapText="1"/>
    </xf>
    <xf numFmtId="0" fontId="20" fillId="0" borderId="9" xfId="0" applyFont="1" applyBorder="1" applyAlignment="1"/>
    <xf numFmtId="0" fontId="23" fillId="0" borderId="0" xfId="0" applyFont="1" applyAlignment="1">
      <alignment horizontal="center" wrapText="1"/>
    </xf>
    <xf numFmtId="0" fontId="0" fillId="0" borderId="0" xfId="0" applyAlignment="1">
      <alignment horizontal="right"/>
    </xf>
  </cellXfs>
  <cellStyles count="19">
    <cellStyle name="exo" xfId="2"/>
    <cellStyle name="Koefic." xfId="3"/>
    <cellStyle name="Normal 2" xfId="4"/>
    <cellStyle name="Normal 2 2" xfId="5"/>
    <cellStyle name="Normal 2 2 2" xfId="6"/>
    <cellStyle name="Normal 3" xfId="7"/>
    <cellStyle name="Normal 3 2" xfId="8"/>
    <cellStyle name="Normal 4" xfId="9"/>
    <cellStyle name="Normal_Dažādi" xfId="10"/>
    <cellStyle name="Parastais_FMLikp01_p05_221205_pap_afp_makp" xfId="11"/>
    <cellStyle name="Parasts" xfId="0" builtinId="0"/>
    <cellStyle name="Parasts 2" xfId="1"/>
    <cellStyle name="Pie??m." xfId="12"/>
    <cellStyle name="SAPBEXHLevel0" xfId="13"/>
    <cellStyle name="SAPBEXHLevel1" xfId="14"/>
    <cellStyle name="SAPBEXHLevel2" xfId="15"/>
    <cellStyle name="SAPBEXstdItem" xfId="16"/>
    <cellStyle name="Style 1" xfId="17"/>
    <cellStyle name="V?st.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9"/>
  <sheetViews>
    <sheetView workbookViewId="0">
      <selection activeCell="N1" sqref="M1:O4"/>
    </sheetView>
  </sheetViews>
  <sheetFormatPr defaultRowHeight="15" outlineLevelRow="1" outlineLevelCol="1"/>
  <cols>
    <col min="2" max="2" width="25.5703125" customWidth="1"/>
    <col min="3" max="3" width="13.7109375" customWidth="1"/>
    <col min="4" max="4" width="12.140625" hidden="1" customWidth="1" outlineLevel="1"/>
    <col min="5" max="5" width="11.140625" hidden="1" customWidth="1" outlineLevel="1"/>
    <col min="6" max="6" width="11.5703125" customWidth="1" collapsed="1"/>
    <col min="7" max="7" width="10.28515625" hidden="1" customWidth="1" outlineLevel="1"/>
    <col min="8" max="8" width="12.85546875" hidden="1" customWidth="1" outlineLevel="1"/>
    <col min="9" max="9" width="19.5703125" hidden="1" customWidth="1" outlineLevel="1"/>
    <col min="10" max="12" width="13.7109375" hidden="1" customWidth="1" outlineLevel="1"/>
    <col min="13" max="13" width="13.28515625" customWidth="1" collapsed="1"/>
    <col min="14" max="14" width="13.42578125" customWidth="1"/>
    <col min="15" max="15" width="12.42578125" customWidth="1"/>
    <col min="16" max="16" width="9.140625" hidden="1" customWidth="1"/>
  </cols>
  <sheetData>
    <row r="1" spans="1:19" s="13" customFormat="1">
      <c r="N1" s="66" t="s">
        <v>50</v>
      </c>
      <c r="O1" s="66"/>
    </row>
    <row r="2" spans="1:19" s="13" customFormat="1">
      <c r="M2" s="66" t="s">
        <v>51</v>
      </c>
      <c r="N2" s="66"/>
      <c r="O2" s="66"/>
    </row>
    <row r="3" spans="1:19" s="13" customFormat="1">
      <c r="M3" s="66" t="s">
        <v>52</v>
      </c>
      <c r="N3" s="66"/>
      <c r="O3" s="66"/>
    </row>
    <row r="4" spans="1:19" s="13" customFormat="1">
      <c r="M4" s="66" t="s">
        <v>53</v>
      </c>
      <c r="N4" s="66"/>
      <c r="O4" s="66"/>
    </row>
    <row r="5" spans="1:19" s="13" customFormat="1">
      <c r="M5" s="1"/>
      <c r="N5" s="1"/>
      <c r="O5" s="1"/>
    </row>
    <row r="6" spans="1:19" ht="61.5" customHeight="1">
      <c r="A6" s="60" t="s">
        <v>39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</row>
    <row r="7" spans="1:19" ht="78.75">
      <c r="A7" s="37" t="s">
        <v>0</v>
      </c>
      <c r="B7" s="51" t="s">
        <v>42</v>
      </c>
      <c r="C7" s="36" t="s">
        <v>49</v>
      </c>
      <c r="D7" s="36" t="s">
        <v>1</v>
      </c>
      <c r="E7" s="36" t="s">
        <v>2</v>
      </c>
      <c r="F7" s="36" t="s">
        <v>40</v>
      </c>
      <c r="G7" s="52" t="s">
        <v>3</v>
      </c>
      <c r="H7" s="53" t="s">
        <v>4</v>
      </c>
      <c r="I7" s="53" t="s">
        <v>5</v>
      </c>
      <c r="J7" s="53" t="s">
        <v>6</v>
      </c>
      <c r="K7" s="53" t="s">
        <v>7</v>
      </c>
      <c r="L7" s="53" t="s">
        <v>8</v>
      </c>
      <c r="M7" s="36" t="s">
        <v>41</v>
      </c>
      <c r="N7" s="54" t="s">
        <v>36</v>
      </c>
      <c r="O7" s="54" t="s">
        <v>45</v>
      </c>
    </row>
    <row r="8" spans="1:19" ht="15.75">
      <c r="A8" s="37">
        <v>1</v>
      </c>
      <c r="B8" s="38" t="s">
        <v>9</v>
      </c>
      <c r="C8" s="39">
        <v>265</v>
      </c>
      <c r="D8" s="39">
        <v>404.48</v>
      </c>
      <c r="E8" s="39">
        <v>0</v>
      </c>
      <c r="F8" s="39">
        <f>D8+E8</f>
        <v>404.48</v>
      </c>
      <c r="G8" s="40">
        <f>F8/13</f>
        <v>31.113846153846154</v>
      </c>
      <c r="H8" s="41">
        <f>ROUND(G8*790,2)</f>
        <v>24579.94</v>
      </c>
      <c r="I8" s="41">
        <f>ROUND(H8*0.1831,2)</f>
        <v>4500.59</v>
      </c>
      <c r="J8" s="41">
        <f t="shared" ref="J8:J21" si="0">ROUND(H8*0.15,2)</f>
        <v>3686.99</v>
      </c>
      <c r="K8" s="41">
        <f t="shared" ref="K8:K21" si="1">ROUND(H8*0.0543,2)</f>
        <v>1334.69</v>
      </c>
      <c r="L8" s="42">
        <f>K8/790</f>
        <v>1.6894810126582278</v>
      </c>
      <c r="M8" s="55">
        <f>H8+J8+K8+I8</f>
        <v>34102.21</v>
      </c>
      <c r="N8" s="43">
        <f>ROUND(M8*1.2359,0)</f>
        <v>42147</v>
      </c>
      <c r="O8" s="43">
        <f>N8*8</f>
        <v>337176</v>
      </c>
      <c r="P8">
        <v>169272</v>
      </c>
      <c r="S8" s="13"/>
    </row>
    <row r="9" spans="1:19" ht="31.5">
      <c r="A9" s="37">
        <v>2</v>
      </c>
      <c r="B9" s="38" t="s">
        <v>10</v>
      </c>
      <c r="C9" s="39">
        <v>943</v>
      </c>
      <c r="D9" s="39">
        <v>1026.8499999999999</v>
      </c>
      <c r="E9" s="39">
        <v>33.799999999999997</v>
      </c>
      <c r="F9" s="39">
        <f>D9+E9</f>
        <v>1060.6499999999999</v>
      </c>
      <c r="G9" s="44">
        <f>F9/13</f>
        <v>81.58846153846153</v>
      </c>
      <c r="H9" s="45">
        <f>ROUND(G9*790,2)</f>
        <v>64454.879999999997</v>
      </c>
      <c r="I9" s="45">
        <f>ROUND(H9*0.1831,2)</f>
        <v>11801.69</v>
      </c>
      <c r="J9" s="45">
        <f>ROUND(H9*0.15,2)</f>
        <v>9668.23</v>
      </c>
      <c r="K9" s="45">
        <f>ROUND(H9*0.0543,2)</f>
        <v>3499.9</v>
      </c>
      <c r="L9" s="44">
        <f>K9/790</f>
        <v>4.4302531645569623</v>
      </c>
      <c r="M9" s="55">
        <f>H9+J9+K9+I9-850</f>
        <v>88574.7</v>
      </c>
      <c r="N9" s="43">
        <f>ROUND(M9*1.2359,0)</f>
        <v>109469</v>
      </c>
      <c r="O9" s="43">
        <f>N9*8</f>
        <v>875752</v>
      </c>
      <c r="S9" s="13"/>
    </row>
    <row r="10" spans="1:19" ht="15.75">
      <c r="A10" s="37"/>
      <c r="B10" s="46" t="s">
        <v>11</v>
      </c>
      <c r="C10" s="39">
        <v>33</v>
      </c>
      <c r="D10" s="39">
        <v>24.75</v>
      </c>
      <c r="E10" s="39">
        <v>0</v>
      </c>
      <c r="F10" s="39">
        <f t="shared" ref="F10:F21" si="2">D10+E10</f>
        <v>24.75</v>
      </c>
      <c r="G10" s="40">
        <f>F10/13</f>
        <v>1.9038461538461537</v>
      </c>
      <c r="H10" s="41">
        <f t="shared" ref="H10:H21" si="3">ROUND(G10*790,2)</f>
        <v>1504.04</v>
      </c>
      <c r="I10" s="41">
        <f t="shared" ref="I10:I21" si="4">ROUND(H10*0.1831,2)</f>
        <v>275.39</v>
      </c>
      <c r="J10" s="41">
        <f t="shared" si="0"/>
        <v>225.61</v>
      </c>
      <c r="K10" s="41">
        <f t="shared" si="1"/>
        <v>81.67</v>
      </c>
      <c r="L10" s="42">
        <f t="shared" ref="L10:L21" si="5">K10/790</f>
        <v>0.10337974683544304</v>
      </c>
      <c r="M10" s="55">
        <f t="shared" ref="M10:M21" si="6">H10+J10+K10+I10</f>
        <v>2086.71</v>
      </c>
      <c r="N10" s="43">
        <f t="shared" ref="N10" si="7">ROUND(M10*1.2359,0)</f>
        <v>2579</v>
      </c>
      <c r="O10" s="43">
        <f t="shared" ref="O10" si="8">N10*8</f>
        <v>20632</v>
      </c>
      <c r="P10">
        <v>10360</v>
      </c>
      <c r="S10" s="13"/>
    </row>
    <row r="11" spans="1:19" ht="31.5">
      <c r="A11" s="37">
        <v>3</v>
      </c>
      <c r="B11" s="38" t="s">
        <v>12</v>
      </c>
      <c r="C11" s="39">
        <v>158</v>
      </c>
      <c r="D11" s="39">
        <v>186.7</v>
      </c>
      <c r="E11" s="39">
        <v>0</v>
      </c>
      <c r="F11" s="39">
        <f t="shared" si="2"/>
        <v>186.7</v>
      </c>
      <c r="G11" s="40">
        <f>F11/10.5</f>
        <v>17.780952380952378</v>
      </c>
      <c r="H11" s="41">
        <f t="shared" si="3"/>
        <v>14046.95</v>
      </c>
      <c r="I11" s="41">
        <f t="shared" si="4"/>
        <v>2572</v>
      </c>
      <c r="J11" s="41">
        <f t="shared" si="0"/>
        <v>2107.04</v>
      </c>
      <c r="K11" s="41">
        <f t="shared" si="1"/>
        <v>762.75</v>
      </c>
      <c r="L11" s="42">
        <f t="shared" si="5"/>
        <v>0.96550632911392409</v>
      </c>
      <c r="M11" s="55">
        <f t="shared" si="6"/>
        <v>19488.740000000002</v>
      </c>
      <c r="N11" s="43">
        <f t="shared" ref="N11:N21" si="9">ROUND(M11*1.2359,0)</f>
        <v>24086</v>
      </c>
      <c r="O11" s="43">
        <f t="shared" ref="O11:O21" si="10">N11*8</f>
        <v>192688</v>
      </c>
      <c r="S11" s="13"/>
    </row>
    <row r="12" spans="1:19" ht="15.75">
      <c r="A12" s="37">
        <v>4</v>
      </c>
      <c r="B12" s="38" t="s">
        <v>13</v>
      </c>
      <c r="C12" s="39">
        <v>97</v>
      </c>
      <c r="D12" s="39">
        <v>105.9</v>
      </c>
      <c r="E12" s="39">
        <v>3.9</v>
      </c>
      <c r="F12" s="39">
        <f t="shared" si="2"/>
        <v>109.80000000000001</v>
      </c>
      <c r="G12" s="40">
        <f>F12/10.5</f>
        <v>10.457142857142859</v>
      </c>
      <c r="H12" s="41">
        <f t="shared" si="3"/>
        <v>8261.14</v>
      </c>
      <c r="I12" s="41">
        <f t="shared" si="4"/>
        <v>1512.61</v>
      </c>
      <c r="J12" s="41">
        <f t="shared" si="0"/>
        <v>1239.17</v>
      </c>
      <c r="K12" s="41">
        <f t="shared" si="1"/>
        <v>448.58</v>
      </c>
      <c r="L12" s="42">
        <f t="shared" si="5"/>
        <v>0.5678227848101266</v>
      </c>
      <c r="M12" s="55">
        <f t="shared" si="6"/>
        <v>11461.5</v>
      </c>
      <c r="N12" s="43">
        <f t="shared" si="9"/>
        <v>14165</v>
      </c>
      <c r="O12" s="43">
        <f t="shared" si="10"/>
        <v>113320</v>
      </c>
      <c r="S12" s="13"/>
    </row>
    <row r="13" spans="1:19" ht="15.75">
      <c r="A13" s="37">
        <v>5</v>
      </c>
      <c r="B13" s="38" t="s">
        <v>14</v>
      </c>
      <c r="C13" s="39">
        <v>94</v>
      </c>
      <c r="D13" s="39">
        <v>103.2</v>
      </c>
      <c r="E13" s="39">
        <v>2</v>
      </c>
      <c r="F13" s="39">
        <f t="shared" si="2"/>
        <v>105.2</v>
      </c>
      <c r="G13" s="40">
        <f t="shared" ref="G13:G21" si="11">F13/10.5</f>
        <v>10.019047619047619</v>
      </c>
      <c r="H13" s="41">
        <f t="shared" si="3"/>
        <v>7915.05</v>
      </c>
      <c r="I13" s="41">
        <f t="shared" si="4"/>
        <v>1449.25</v>
      </c>
      <c r="J13" s="41">
        <f t="shared" si="0"/>
        <v>1187.26</v>
      </c>
      <c r="K13" s="41">
        <f t="shared" si="1"/>
        <v>429.79</v>
      </c>
      <c r="L13" s="42">
        <f t="shared" si="5"/>
        <v>0.54403797468354431</v>
      </c>
      <c r="M13" s="55">
        <f t="shared" si="6"/>
        <v>10981.35</v>
      </c>
      <c r="N13" s="43">
        <f t="shared" si="9"/>
        <v>13572</v>
      </c>
      <c r="O13" s="43">
        <f t="shared" si="10"/>
        <v>108576</v>
      </c>
      <c r="S13" s="13"/>
    </row>
    <row r="14" spans="1:19" ht="15.75">
      <c r="A14" s="37">
        <v>6</v>
      </c>
      <c r="B14" s="38" t="s">
        <v>15</v>
      </c>
      <c r="C14" s="39">
        <v>61</v>
      </c>
      <c r="D14" s="39">
        <v>61</v>
      </c>
      <c r="E14" s="39">
        <v>0</v>
      </c>
      <c r="F14" s="39">
        <f t="shared" si="2"/>
        <v>61</v>
      </c>
      <c r="G14" s="40">
        <f t="shared" si="11"/>
        <v>5.8095238095238093</v>
      </c>
      <c r="H14" s="41">
        <f t="shared" si="3"/>
        <v>4589.5200000000004</v>
      </c>
      <c r="I14" s="41">
        <f t="shared" si="4"/>
        <v>840.34</v>
      </c>
      <c r="J14" s="41">
        <f t="shared" si="0"/>
        <v>688.43</v>
      </c>
      <c r="K14" s="41">
        <f t="shared" si="1"/>
        <v>249.21</v>
      </c>
      <c r="L14" s="42">
        <f t="shared" si="5"/>
        <v>0.31545569620253167</v>
      </c>
      <c r="M14" s="55">
        <f t="shared" si="6"/>
        <v>6367.5000000000009</v>
      </c>
      <c r="N14" s="43">
        <f t="shared" si="9"/>
        <v>7870</v>
      </c>
      <c r="O14" s="43">
        <f t="shared" si="10"/>
        <v>62960</v>
      </c>
      <c r="S14" s="13"/>
    </row>
    <row r="15" spans="1:19" ht="15.75">
      <c r="A15" s="37">
        <v>7</v>
      </c>
      <c r="B15" s="38" t="s">
        <v>16</v>
      </c>
      <c r="C15" s="39">
        <v>78</v>
      </c>
      <c r="D15" s="39">
        <v>69</v>
      </c>
      <c r="E15" s="39">
        <v>23</v>
      </c>
      <c r="F15" s="39">
        <f t="shared" si="2"/>
        <v>92</v>
      </c>
      <c r="G15" s="40">
        <f t="shared" si="11"/>
        <v>8.7619047619047628</v>
      </c>
      <c r="H15" s="41">
        <f t="shared" si="3"/>
        <v>6921.9</v>
      </c>
      <c r="I15" s="41">
        <f t="shared" si="4"/>
        <v>1267.4000000000001</v>
      </c>
      <c r="J15" s="41">
        <f t="shared" si="0"/>
        <v>1038.29</v>
      </c>
      <c r="K15" s="41">
        <f t="shared" si="1"/>
        <v>375.86</v>
      </c>
      <c r="L15" s="42">
        <f t="shared" si="5"/>
        <v>0.47577215189873417</v>
      </c>
      <c r="M15" s="55">
        <f t="shared" si="6"/>
        <v>9603.4499999999989</v>
      </c>
      <c r="N15" s="43">
        <f t="shared" si="9"/>
        <v>11869</v>
      </c>
      <c r="O15" s="43">
        <f t="shared" si="10"/>
        <v>94952</v>
      </c>
      <c r="S15" s="13"/>
    </row>
    <row r="16" spans="1:19" ht="15.75">
      <c r="A16" s="37">
        <v>8</v>
      </c>
      <c r="B16" s="38" t="s">
        <v>17</v>
      </c>
      <c r="C16" s="39">
        <v>101</v>
      </c>
      <c r="D16" s="39">
        <v>109.6</v>
      </c>
      <c r="E16" s="39">
        <v>2.6</v>
      </c>
      <c r="F16" s="39">
        <f t="shared" si="2"/>
        <v>112.19999999999999</v>
      </c>
      <c r="G16" s="40">
        <f t="shared" si="11"/>
        <v>10.685714285714285</v>
      </c>
      <c r="H16" s="41">
        <f t="shared" si="3"/>
        <v>8441.7099999999991</v>
      </c>
      <c r="I16" s="41">
        <f t="shared" si="4"/>
        <v>1545.68</v>
      </c>
      <c r="J16" s="41">
        <f t="shared" si="0"/>
        <v>1266.26</v>
      </c>
      <c r="K16" s="41">
        <f t="shared" si="1"/>
        <v>458.38</v>
      </c>
      <c r="L16" s="42">
        <f t="shared" si="5"/>
        <v>0.58022784810126582</v>
      </c>
      <c r="M16" s="55">
        <f t="shared" si="6"/>
        <v>11712.029999999999</v>
      </c>
      <c r="N16" s="43">
        <f t="shared" si="9"/>
        <v>14475</v>
      </c>
      <c r="O16" s="43">
        <f t="shared" si="10"/>
        <v>115800</v>
      </c>
      <c r="S16" s="13"/>
    </row>
    <row r="17" spans="1:19" ht="15.75">
      <c r="A17" s="37">
        <v>9</v>
      </c>
      <c r="B17" s="38" t="s">
        <v>18</v>
      </c>
      <c r="C17" s="39">
        <v>66</v>
      </c>
      <c r="D17" s="39">
        <v>61</v>
      </c>
      <c r="E17" s="39">
        <v>10</v>
      </c>
      <c r="F17" s="39">
        <f t="shared" si="2"/>
        <v>71</v>
      </c>
      <c r="G17" s="40">
        <f t="shared" si="11"/>
        <v>6.7619047619047619</v>
      </c>
      <c r="H17" s="41">
        <f t="shared" si="3"/>
        <v>5341.9</v>
      </c>
      <c r="I17" s="41">
        <f t="shared" si="4"/>
        <v>978.1</v>
      </c>
      <c r="J17" s="41">
        <f t="shared" si="0"/>
        <v>801.29</v>
      </c>
      <c r="K17" s="41">
        <f t="shared" si="1"/>
        <v>290.07</v>
      </c>
      <c r="L17" s="42">
        <f t="shared" si="5"/>
        <v>0.3671772151898734</v>
      </c>
      <c r="M17" s="55">
        <f t="shared" si="6"/>
        <v>7411.36</v>
      </c>
      <c r="N17" s="43">
        <f t="shared" si="9"/>
        <v>9160</v>
      </c>
      <c r="O17" s="43">
        <f t="shared" si="10"/>
        <v>73280</v>
      </c>
      <c r="S17" s="13"/>
    </row>
    <row r="18" spans="1:19" ht="15.75">
      <c r="A18" s="37">
        <v>10</v>
      </c>
      <c r="B18" s="38" t="s">
        <v>19</v>
      </c>
      <c r="C18" s="39">
        <v>50</v>
      </c>
      <c r="D18" s="39">
        <v>38</v>
      </c>
      <c r="E18" s="39">
        <v>32</v>
      </c>
      <c r="F18" s="39">
        <f t="shared" si="2"/>
        <v>70</v>
      </c>
      <c r="G18" s="40">
        <f t="shared" si="11"/>
        <v>6.666666666666667</v>
      </c>
      <c r="H18" s="41">
        <f t="shared" si="3"/>
        <v>5266.67</v>
      </c>
      <c r="I18" s="41">
        <f t="shared" si="4"/>
        <v>964.33</v>
      </c>
      <c r="J18" s="41">
        <f t="shared" si="0"/>
        <v>790</v>
      </c>
      <c r="K18" s="41">
        <f t="shared" si="1"/>
        <v>285.98</v>
      </c>
      <c r="L18" s="42">
        <f t="shared" si="5"/>
        <v>0.36200000000000004</v>
      </c>
      <c r="M18" s="55">
        <f t="shared" si="6"/>
        <v>7306.98</v>
      </c>
      <c r="N18" s="43">
        <f t="shared" si="9"/>
        <v>9031</v>
      </c>
      <c r="O18" s="43">
        <f t="shared" si="10"/>
        <v>72248</v>
      </c>
      <c r="S18" s="13"/>
    </row>
    <row r="19" spans="1:19" ht="15.75">
      <c r="A19" s="37">
        <v>11</v>
      </c>
      <c r="B19" s="38" t="s">
        <v>20</v>
      </c>
      <c r="C19" s="39">
        <v>64</v>
      </c>
      <c r="D19" s="39">
        <v>54</v>
      </c>
      <c r="E19" s="39">
        <v>28</v>
      </c>
      <c r="F19" s="39">
        <f t="shared" si="2"/>
        <v>82</v>
      </c>
      <c r="G19" s="40">
        <f t="shared" si="11"/>
        <v>7.8095238095238093</v>
      </c>
      <c r="H19" s="41">
        <f t="shared" si="3"/>
        <v>6169.52</v>
      </c>
      <c r="I19" s="41">
        <f t="shared" si="4"/>
        <v>1129.6400000000001</v>
      </c>
      <c r="J19" s="41">
        <f t="shared" si="0"/>
        <v>925.43</v>
      </c>
      <c r="K19" s="41">
        <f t="shared" si="1"/>
        <v>335</v>
      </c>
      <c r="L19" s="42">
        <f t="shared" si="5"/>
        <v>0.42405063291139239</v>
      </c>
      <c r="M19" s="55">
        <f t="shared" si="6"/>
        <v>8559.59</v>
      </c>
      <c r="N19" s="43">
        <f t="shared" si="9"/>
        <v>10579</v>
      </c>
      <c r="O19" s="43">
        <f t="shared" si="10"/>
        <v>84632</v>
      </c>
      <c r="S19" s="13"/>
    </row>
    <row r="20" spans="1:19" ht="15.75">
      <c r="A20" s="37">
        <v>12</v>
      </c>
      <c r="B20" s="38" t="s">
        <v>21</v>
      </c>
      <c r="C20" s="39">
        <v>95</v>
      </c>
      <c r="D20" s="39">
        <v>95.5</v>
      </c>
      <c r="E20" s="39">
        <v>18.5</v>
      </c>
      <c r="F20" s="39">
        <f t="shared" si="2"/>
        <v>114</v>
      </c>
      <c r="G20" s="40">
        <f t="shared" si="11"/>
        <v>10.857142857142858</v>
      </c>
      <c r="H20" s="41">
        <f t="shared" si="3"/>
        <v>8577.14</v>
      </c>
      <c r="I20" s="41">
        <f t="shared" si="4"/>
        <v>1570.47</v>
      </c>
      <c r="J20" s="41">
        <f t="shared" si="0"/>
        <v>1286.57</v>
      </c>
      <c r="K20" s="41">
        <f t="shared" si="1"/>
        <v>465.74</v>
      </c>
      <c r="L20" s="42">
        <f t="shared" si="5"/>
        <v>0.58954430379746836</v>
      </c>
      <c r="M20" s="55">
        <f t="shared" si="6"/>
        <v>11899.919999999998</v>
      </c>
      <c r="N20" s="43">
        <f t="shared" si="9"/>
        <v>14707</v>
      </c>
      <c r="O20" s="43">
        <f t="shared" si="10"/>
        <v>117656</v>
      </c>
      <c r="S20" s="13"/>
    </row>
    <row r="21" spans="1:19" ht="15.75">
      <c r="A21" s="37">
        <v>13</v>
      </c>
      <c r="B21" s="38" t="s">
        <v>22</v>
      </c>
      <c r="C21" s="39">
        <v>36</v>
      </c>
      <c r="D21" s="39">
        <v>33</v>
      </c>
      <c r="E21" s="39">
        <v>7</v>
      </c>
      <c r="F21" s="39">
        <f t="shared" si="2"/>
        <v>40</v>
      </c>
      <c r="G21" s="40">
        <f t="shared" si="11"/>
        <v>3.8095238095238093</v>
      </c>
      <c r="H21" s="41">
        <f t="shared" si="3"/>
        <v>3009.52</v>
      </c>
      <c r="I21" s="41">
        <f t="shared" si="4"/>
        <v>551.04</v>
      </c>
      <c r="J21" s="41">
        <f t="shared" si="0"/>
        <v>451.43</v>
      </c>
      <c r="K21" s="41">
        <f t="shared" si="1"/>
        <v>163.41999999999999</v>
      </c>
      <c r="L21" s="42">
        <f t="shared" si="5"/>
        <v>0.20686075949367086</v>
      </c>
      <c r="M21" s="55">
        <f t="shared" si="6"/>
        <v>4175.41</v>
      </c>
      <c r="N21" s="43">
        <f t="shared" si="9"/>
        <v>5160</v>
      </c>
      <c r="O21" s="43">
        <f t="shared" si="10"/>
        <v>41280</v>
      </c>
      <c r="S21" s="13"/>
    </row>
    <row r="22" spans="1:19" ht="15.75">
      <c r="A22" s="37">
        <v>14</v>
      </c>
      <c r="B22" s="38" t="s">
        <v>37</v>
      </c>
      <c r="C22" s="39"/>
      <c r="D22" s="39"/>
      <c r="E22" s="39"/>
      <c r="F22" s="39"/>
      <c r="G22" s="40"/>
      <c r="H22" s="41"/>
      <c r="I22" s="41"/>
      <c r="J22" s="41"/>
      <c r="K22" s="41"/>
      <c r="L22" s="42"/>
      <c r="M22" s="55">
        <v>850</v>
      </c>
      <c r="N22" s="47">
        <f>ROUND(M22*1.2359,0)</f>
        <v>1051</v>
      </c>
      <c r="O22" s="47">
        <f>N22*8</f>
        <v>8408</v>
      </c>
    </row>
    <row r="23" spans="1:19" ht="15.75">
      <c r="A23" s="59" t="s">
        <v>23</v>
      </c>
      <c r="B23" s="59"/>
      <c r="C23" s="48">
        <f t="shared" ref="C23:L23" si="12">SUM(C8:C21)</f>
        <v>2141</v>
      </c>
      <c r="D23" s="48">
        <f t="shared" si="12"/>
        <v>2372.98</v>
      </c>
      <c r="E23" s="48">
        <f t="shared" si="12"/>
        <v>160.80000000000001</v>
      </c>
      <c r="F23" s="48">
        <f t="shared" si="12"/>
        <v>2533.7799999999997</v>
      </c>
      <c r="G23" s="48">
        <f t="shared" si="12"/>
        <v>214.02520146520141</v>
      </c>
      <c r="H23" s="48">
        <f t="shared" si="12"/>
        <v>169079.87999999998</v>
      </c>
      <c r="I23" s="49">
        <f t="shared" si="12"/>
        <v>30958.530000000006</v>
      </c>
      <c r="J23" s="49">
        <f t="shared" si="12"/>
        <v>25362</v>
      </c>
      <c r="K23" s="49">
        <f t="shared" si="12"/>
        <v>9181.0399999999991</v>
      </c>
      <c r="L23" s="50">
        <f t="shared" si="12"/>
        <v>11.621569620253165</v>
      </c>
      <c r="M23" s="56">
        <f>SUM(M8:M22)</f>
        <v>234581.45000000004</v>
      </c>
      <c r="N23" s="56">
        <f t="shared" ref="N23:O23" si="13">SUM(N8:N22)</f>
        <v>289920</v>
      </c>
      <c r="O23" s="56">
        <f t="shared" si="13"/>
        <v>2319360</v>
      </c>
    </row>
    <row r="25" spans="1:19" outlineLevel="1">
      <c r="J25" s="1" t="s">
        <v>24</v>
      </c>
      <c r="K25">
        <f>J23+K23</f>
        <v>34543.040000000001</v>
      </c>
      <c r="N25" t="s">
        <v>25</v>
      </c>
      <c r="O25">
        <v>2320432</v>
      </c>
    </row>
    <row r="26" spans="1:19" outlineLevel="1">
      <c r="J26" s="1" t="s">
        <v>26</v>
      </c>
      <c r="K26" s="2">
        <f>K25*100/H23</f>
        <v>20.430012133909727</v>
      </c>
      <c r="N26" t="s">
        <v>27</v>
      </c>
      <c r="O26" s="12">
        <f>O25-O23-'Kvalitātes pakāpes'!G13-'Kvalitātes pakāpes'!L13</f>
        <v>0</v>
      </c>
    </row>
    <row r="27" spans="1:19">
      <c r="P27">
        <v>816864</v>
      </c>
    </row>
    <row r="28" spans="1:19">
      <c r="P28">
        <v>167884</v>
      </c>
    </row>
    <row r="29" spans="1:19">
      <c r="P29" s="3">
        <f>P8+P10+P27+P28</f>
        <v>1164380</v>
      </c>
    </row>
  </sheetData>
  <mergeCells count="6">
    <mergeCell ref="A23:B23"/>
    <mergeCell ref="A6:O6"/>
    <mergeCell ref="N1:O1"/>
    <mergeCell ref="M2:O2"/>
    <mergeCell ref="M3:O3"/>
    <mergeCell ref="M4:O4"/>
  </mergeCells>
  <pageMargins left="0.7" right="0.7" top="0.75" bottom="0.75" header="0.3" footer="0.3"/>
  <pageSetup paperSize="9" scale="8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J1" sqref="I1:L4"/>
    </sheetView>
  </sheetViews>
  <sheetFormatPr defaultRowHeight="15" outlineLevelRow="1" outlineLevelCol="1"/>
  <cols>
    <col min="1" max="1" width="6.5703125" customWidth="1"/>
    <col min="2" max="2" width="27.7109375" customWidth="1"/>
    <col min="3" max="3" width="10.85546875" customWidth="1"/>
    <col min="4" max="4" width="11.7109375" customWidth="1" outlineLevel="1"/>
    <col min="5" max="6" width="10" style="9" customWidth="1"/>
    <col min="7" max="7" width="11.140625" customWidth="1"/>
    <col min="8" max="8" width="10.7109375" style="4" customWidth="1"/>
    <col min="9" max="9" width="10.42578125" style="4" customWidth="1" outlineLevel="1"/>
    <col min="10" max="10" width="9.85546875" style="4" customWidth="1"/>
    <col min="11" max="11" width="9.140625" style="4"/>
    <col min="12" max="12" width="10.28515625" customWidth="1"/>
    <col min="247" max="247" width="3.7109375" customWidth="1"/>
    <col min="248" max="248" width="27.7109375" customWidth="1"/>
    <col min="249" max="249" width="10.42578125" customWidth="1"/>
    <col min="250" max="250" width="10.5703125" customWidth="1"/>
    <col min="251" max="251" width="9.140625" customWidth="1"/>
    <col min="252" max="252" width="10.42578125" customWidth="1"/>
    <col min="253" max="264" width="9.140625" customWidth="1"/>
    <col min="503" max="503" width="3.7109375" customWidth="1"/>
    <col min="504" max="504" width="27.7109375" customWidth="1"/>
    <col min="505" max="505" width="10.42578125" customWidth="1"/>
    <col min="506" max="506" width="10.5703125" customWidth="1"/>
    <col min="507" max="507" width="9.140625" customWidth="1"/>
    <col min="508" max="508" width="10.42578125" customWidth="1"/>
    <col min="509" max="520" width="9.140625" customWidth="1"/>
    <col min="759" max="759" width="3.7109375" customWidth="1"/>
    <col min="760" max="760" width="27.7109375" customWidth="1"/>
    <col min="761" max="761" width="10.42578125" customWidth="1"/>
    <col min="762" max="762" width="10.5703125" customWidth="1"/>
    <col min="763" max="763" width="9.140625" customWidth="1"/>
    <col min="764" max="764" width="10.42578125" customWidth="1"/>
    <col min="765" max="776" width="9.140625" customWidth="1"/>
    <col min="1015" max="1015" width="3.7109375" customWidth="1"/>
    <col min="1016" max="1016" width="27.7109375" customWidth="1"/>
    <col min="1017" max="1017" width="10.42578125" customWidth="1"/>
    <col min="1018" max="1018" width="10.5703125" customWidth="1"/>
    <col min="1019" max="1019" width="9.140625" customWidth="1"/>
    <col min="1020" max="1020" width="10.42578125" customWidth="1"/>
    <col min="1021" max="1032" width="9.140625" customWidth="1"/>
    <col min="1271" max="1271" width="3.7109375" customWidth="1"/>
    <col min="1272" max="1272" width="27.7109375" customWidth="1"/>
    <col min="1273" max="1273" width="10.42578125" customWidth="1"/>
    <col min="1274" max="1274" width="10.5703125" customWidth="1"/>
    <col min="1275" max="1275" width="9.140625" customWidth="1"/>
    <col min="1276" max="1276" width="10.42578125" customWidth="1"/>
    <col min="1277" max="1288" width="9.140625" customWidth="1"/>
    <col min="1527" max="1527" width="3.7109375" customWidth="1"/>
    <col min="1528" max="1528" width="27.7109375" customWidth="1"/>
    <col min="1529" max="1529" width="10.42578125" customWidth="1"/>
    <col min="1530" max="1530" width="10.5703125" customWidth="1"/>
    <col min="1531" max="1531" width="9.140625" customWidth="1"/>
    <col min="1532" max="1532" width="10.42578125" customWidth="1"/>
    <col min="1533" max="1544" width="9.140625" customWidth="1"/>
    <col min="1783" max="1783" width="3.7109375" customWidth="1"/>
    <col min="1784" max="1784" width="27.7109375" customWidth="1"/>
    <col min="1785" max="1785" width="10.42578125" customWidth="1"/>
    <col min="1786" max="1786" width="10.5703125" customWidth="1"/>
    <col min="1787" max="1787" width="9.140625" customWidth="1"/>
    <col min="1788" max="1788" width="10.42578125" customWidth="1"/>
    <col min="1789" max="1800" width="9.140625" customWidth="1"/>
    <col min="2039" max="2039" width="3.7109375" customWidth="1"/>
    <col min="2040" max="2040" width="27.7109375" customWidth="1"/>
    <col min="2041" max="2041" width="10.42578125" customWidth="1"/>
    <col min="2042" max="2042" width="10.5703125" customWidth="1"/>
    <col min="2043" max="2043" width="9.140625" customWidth="1"/>
    <col min="2044" max="2044" width="10.42578125" customWidth="1"/>
    <col min="2045" max="2056" width="9.140625" customWidth="1"/>
    <col min="2295" max="2295" width="3.7109375" customWidth="1"/>
    <col min="2296" max="2296" width="27.7109375" customWidth="1"/>
    <col min="2297" max="2297" width="10.42578125" customWidth="1"/>
    <col min="2298" max="2298" width="10.5703125" customWidth="1"/>
    <col min="2299" max="2299" width="9.140625" customWidth="1"/>
    <col min="2300" max="2300" width="10.42578125" customWidth="1"/>
    <col min="2301" max="2312" width="9.140625" customWidth="1"/>
    <col min="2551" max="2551" width="3.7109375" customWidth="1"/>
    <col min="2552" max="2552" width="27.7109375" customWidth="1"/>
    <col min="2553" max="2553" width="10.42578125" customWidth="1"/>
    <col min="2554" max="2554" width="10.5703125" customWidth="1"/>
    <col min="2555" max="2555" width="9.140625" customWidth="1"/>
    <col min="2556" max="2556" width="10.42578125" customWidth="1"/>
    <col min="2557" max="2568" width="9.140625" customWidth="1"/>
    <col min="2807" max="2807" width="3.7109375" customWidth="1"/>
    <col min="2808" max="2808" width="27.7109375" customWidth="1"/>
    <col min="2809" max="2809" width="10.42578125" customWidth="1"/>
    <col min="2810" max="2810" width="10.5703125" customWidth="1"/>
    <col min="2811" max="2811" width="9.140625" customWidth="1"/>
    <col min="2812" max="2812" width="10.42578125" customWidth="1"/>
    <col min="2813" max="2824" width="9.140625" customWidth="1"/>
    <col min="3063" max="3063" width="3.7109375" customWidth="1"/>
    <col min="3064" max="3064" width="27.7109375" customWidth="1"/>
    <col min="3065" max="3065" width="10.42578125" customWidth="1"/>
    <col min="3066" max="3066" width="10.5703125" customWidth="1"/>
    <col min="3067" max="3067" width="9.140625" customWidth="1"/>
    <col min="3068" max="3068" width="10.42578125" customWidth="1"/>
    <col min="3069" max="3080" width="9.140625" customWidth="1"/>
    <col min="3319" max="3319" width="3.7109375" customWidth="1"/>
    <col min="3320" max="3320" width="27.7109375" customWidth="1"/>
    <col min="3321" max="3321" width="10.42578125" customWidth="1"/>
    <col min="3322" max="3322" width="10.5703125" customWidth="1"/>
    <col min="3323" max="3323" width="9.140625" customWidth="1"/>
    <col min="3324" max="3324" width="10.42578125" customWidth="1"/>
    <col min="3325" max="3336" width="9.140625" customWidth="1"/>
    <col min="3575" max="3575" width="3.7109375" customWidth="1"/>
    <col min="3576" max="3576" width="27.7109375" customWidth="1"/>
    <col min="3577" max="3577" width="10.42578125" customWidth="1"/>
    <col min="3578" max="3578" width="10.5703125" customWidth="1"/>
    <col min="3579" max="3579" width="9.140625" customWidth="1"/>
    <col min="3580" max="3580" width="10.42578125" customWidth="1"/>
    <col min="3581" max="3592" width="9.140625" customWidth="1"/>
    <col min="3831" max="3831" width="3.7109375" customWidth="1"/>
    <col min="3832" max="3832" width="27.7109375" customWidth="1"/>
    <col min="3833" max="3833" width="10.42578125" customWidth="1"/>
    <col min="3834" max="3834" width="10.5703125" customWidth="1"/>
    <col min="3835" max="3835" width="9.140625" customWidth="1"/>
    <col min="3836" max="3836" width="10.42578125" customWidth="1"/>
    <col min="3837" max="3848" width="9.140625" customWidth="1"/>
    <col min="4087" max="4087" width="3.7109375" customWidth="1"/>
    <col min="4088" max="4088" width="27.7109375" customWidth="1"/>
    <col min="4089" max="4089" width="10.42578125" customWidth="1"/>
    <col min="4090" max="4090" width="10.5703125" customWidth="1"/>
    <col min="4091" max="4091" width="9.140625" customWidth="1"/>
    <col min="4092" max="4092" width="10.42578125" customWidth="1"/>
    <col min="4093" max="4104" width="9.140625" customWidth="1"/>
    <col min="4343" max="4343" width="3.7109375" customWidth="1"/>
    <col min="4344" max="4344" width="27.7109375" customWidth="1"/>
    <col min="4345" max="4345" width="10.42578125" customWidth="1"/>
    <col min="4346" max="4346" width="10.5703125" customWidth="1"/>
    <col min="4347" max="4347" width="9.140625" customWidth="1"/>
    <col min="4348" max="4348" width="10.42578125" customWidth="1"/>
    <col min="4349" max="4360" width="9.140625" customWidth="1"/>
    <col min="4599" max="4599" width="3.7109375" customWidth="1"/>
    <col min="4600" max="4600" width="27.7109375" customWidth="1"/>
    <col min="4601" max="4601" width="10.42578125" customWidth="1"/>
    <col min="4602" max="4602" width="10.5703125" customWidth="1"/>
    <col min="4603" max="4603" width="9.140625" customWidth="1"/>
    <col min="4604" max="4604" width="10.42578125" customWidth="1"/>
    <col min="4605" max="4616" width="9.140625" customWidth="1"/>
    <col min="4855" max="4855" width="3.7109375" customWidth="1"/>
    <col min="4856" max="4856" width="27.7109375" customWidth="1"/>
    <col min="4857" max="4857" width="10.42578125" customWidth="1"/>
    <col min="4858" max="4858" width="10.5703125" customWidth="1"/>
    <col min="4859" max="4859" width="9.140625" customWidth="1"/>
    <col min="4860" max="4860" width="10.42578125" customWidth="1"/>
    <col min="4861" max="4872" width="9.140625" customWidth="1"/>
    <col min="5111" max="5111" width="3.7109375" customWidth="1"/>
    <col min="5112" max="5112" width="27.7109375" customWidth="1"/>
    <col min="5113" max="5113" width="10.42578125" customWidth="1"/>
    <col min="5114" max="5114" width="10.5703125" customWidth="1"/>
    <col min="5115" max="5115" width="9.140625" customWidth="1"/>
    <col min="5116" max="5116" width="10.42578125" customWidth="1"/>
    <col min="5117" max="5128" width="9.140625" customWidth="1"/>
    <col min="5367" max="5367" width="3.7109375" customWidth="1"/>
    <col min="5368" max="5368" width="27.7109375" customWidth="1"/>
    <col min="5369" max="5369" width="10.42578125" customWidth="1"/>
    <col min="5370" max="5370" width="10.5703125" customWidth="1"/>
    <col min="5371" max="5371" width="9.140625" customWidth="1"/>
    <col min="5372" max="5372" width="10.42578125" customWidth="1"/>
    <col min="5373" max="5384" width="9.140625" customWidth="1"/>
    <col min="5623" max="5623" width="3.7109375" customWidth="1"/>
    <col min="5624" max="5624" width="27.7109375" customWidth="1"/>
    <col min="5625" max="5625" width="10.42578125" customWidth="1"/>
    <col min="5626" max="5626" width="10.5703125" customWidth="1"/>
    <col min="5627" max="5627" width="9.140625" customWidth="1"/>
    <col min="5628" max="5628" width="10.42578125" customWidth="1"/>
    <col min="5629" max="5640" width="9.140625" customWidth="1"/>
    <col min="5879" max="5879" width="3.7109375" customWidth="1"/>
    <col min="5880" max="5880" width="27.7109375" customWidth="1"/>
    <col min="5881" max="5881" width="10.42578125" customWidth="1"/>
    <col min="5882" max="5882" width="10.5703125" customWidth="1"/>
    <col min="5883" max="5883" width="9.140625" customWidth="1"/>
    <col min="5884" max="5884" width="10.42578125" customWidth="1"/>
    <col min="5885" max="5896" width="9.140625" customWidth="1"/>
    <col min="6135" max="6135" width="3.7109375" customWidth="1"/>
    <col min="6136" max="6136" width="27.7109375" customWidth="1"/>
    <col min="6137" max="6137" width="10.42578125" customWidth="1"/>
    <col min="6138" max="6138" width="10.5703125" customWidth="1"/>
    <col min="6139" max="6139" width="9.140625" customWidth="1"/>
    <col min="6140" max="6140" width="10.42578125" customWidth="1"/>
    <col min="6141" max="6152" width="9.140625" customWidth="1"/>
    <col min="6391" max="6391" width="3.7109375" customWidth="1"/>
    <col min="6392" max="6392" width="27.7109375" customWidth="1"/>
    <col min="6393" max="6393" width="10.42578125" customWidth="1"/>
    <col min="6394" max="6394" width="10.5703125" customWidth="1"/>
    <col min="6395" max="6395" width="9.140625" customWidth="1"/>
    <col min="6396" max="6396" width="10.42578125" customWidth="1"/>
    <col min="6397" max="6408" width="9.140625" customWidth="1"/>
    <col min="6647" max="6647" width="3.7109375" customWidth="1"/>
    <col min="6648" max="6648" width="27.7109375" customWidth="1"/>
    <col min="6649" max="6649" width="10.42578125" customWidth="1"/>
    <col min="6650" max="6650" width="10.5703125" customWidth="1"/>
    <col min="6651" max="6651" width="9.140625" customWidth="1"/>
    <col min="6652" max="6652" width="10.42578125" customWidth="1"/>
    <col min="6653" max="6664" width="9.140625" customWidth="1"/>
    <col min="6903" max="6903" width="3.7109375" customWidth="1"/>
    <col min="6904" max="6904" width="27.7109375" customWidth="1"/>
    <col min="6905" max="6905" width="10.42578125" customWidth="1"/>
    <col min="6906" max="6906" width="10.5703125" customWidth="1"/>
    <col min="6907" max="6907" width="9.140625" customWidth="1"/>
    <col min="6908" max="6908" width="10.42578125" customWidth="1"/>
    <col min="6909" max="6920" width="9.140625" customWidth="1"/>
    <col min="7159" max="7159" width="3.7109375" customWidth="1"/>
    <col min="7160" max="7160" width="27.7109375" customWidth="1"/>
    <col min="7161" max="7161" width="10.42578125" customWidth="1"/>
    <col min="7162" max="7162" width="10.5703125" customWidth="1"/>
    <col min="7163" max="7163" width="9.140625" customWidth="1"/>
    <col min="7164" max="7164" width="10.42578125" customWidth="1"/>
    <col min="7165" max="7176" width="9.140625" customWidth="1"/>
    <col min="7415" max="7415" width="3.7109375" customWidth="1"/>
    <col min="7416" max="7416" width="27.7109375" customWidth="1"/>
    <col min="7417" max="7417" width="10.42578125" customWidth="1"/>
    <col min="7418" max="7418" width="10.5703125" customWidth="1"/>
    <col min="7419" max="7419" width="9.140625" customWidth="1"/>
    <col min="7420" max="7420" width="10.42578125" customWidth="1"/>
    <col min="7421" max="7432" width="9.140625" customWidth="1"/>
    <col min="7671" max="7671" width="3.7109375" customWidth="1"/>
    <col min="7672" max="7672" width="27.7109375" customWidth="1"/>
    <col min="7673" max="7673" width="10.42578125" customWidth="1"/>
    <col min="7674" max="7674" width="10.5703125" customWidth="1"/>
    <col min="7675" max="7675" width="9.140625" customWidth="1"/>
    <col min="7676" max="7676" width="10.42578125" customWidth="1"/>
    <col min="7677" max="7688" width="9.140625" customWidth="1"/>
    <col min="7927" max="7927" width="3.7109375" customWidth="1"/>
    <col min="7928" max="7928" width="27.7109375" customWidth="1"/>
    <col min="7929" max="7929" width="10.42578125" customWidth="1"/>
    <col min="7930" max="7930" width="10.5703125" customWidth="1"/>
    <col min="7931" max="7931" width="9.140625" customWidth="1"/>
    <col min="7932" max="7932" width="10.42578125" customWidth="1"/>
    <col min="7933" max="7944" width="9.140625" customWidth="1"/>
    <col min="8183" max="8183" width="3.7109375" customWidth="1"/>
    <col min="8184" max="8184" width="27.7109375" customWidth="1"/>
    <col min="8185" max="8185" width="10.42578125" customWidth="1"/>
    <col min="8186" max="8186" width="10.5703125" customWidth="1"/>
    <col min="8187" max="8187" width="9.140625" customWidth="1"/>
    <col min="8188" max="8188" width="10.42578125" customWidth="1"/>
    <col min="8189" max="8200" width="9.140625" customWidth="1"/>
    <col min="8439" max="8439" width="3.7109375" customWidth="1"/>
    <col min="8440" max="8440" width="27.7109375" customWidth="1"/>
    <col min="8441" max="8441" width="10.42578125" customWidth="1"/>
    <col min="8442" max="8442" width="10.5703125" customWidth="1"/>
    <col min="8443" max="8443" width="9.140625" customWidth="1"/>
    <col min="8444" max="8444" width="10.42578125" customWidth="1"/>
    <col min="8445" max="8456" width="9.140625" customWidth="1"/>
    <col min="8695" max="8695" width="3.7109375" customWidth="1"/>
    <col min="8696" max="8696" width="27.7109375" customWidth="1"/>
    <col min="8697" max="8697" width="10.42578125" customWidth="1"/>
    <col min="8698" max="8698" width="10.5703125" customWidth="1"/>
    <col min="8699" max="8699" width="9.140625" customWidth="1"/>
    <col min="8700" max="8700" width="10.42578125" customWidth="1"/>
    <col min="8701" max="8712" width="9.140625" customWidth="1"/>
    <col min="8951" max="8951" width="3.7109375" customWidth="1"/>
    <col min="8952" max="8952" width="27.7109375" customWidth="1"/>
    <col min="8953" max="8953" width="10.42578125" customWidth="1"/>
    <col min="8954" max="8954" width="10.5703125" customWidth="1"/>
    <col min="8955" max="8955" width="9.140625" customWidth="1"/>
    <col min="8956" max="8956" width="10.42578125" customWidth="1"/>
    <col min="8957" max="8968" width="9.140625" customWidth="1"/>
    <col min="9207" max="9207" width="3.7109375" customWidth="1"/>
    <col min="9208" max="9208" width="27.7109375" customWidth="1"/>
    <col min="9209" max="9209" width="10.42578125" customWidth="1"/>
    <col min="9210" max="9210" width="10.5703125" customWidth="1"/>
    <col min="9211" max="9211" width="9.140625" customWidth="1"/>
    <col min="9212" max="9212" width="10.42578125" customWidth="1"/>
    <col min="9213" max="9224" width="9.140625" customWidth="1"/>
    <col min="9463" max="9463" width="3.7109375" customWidth="1"/>
    <col min="9464" max="9464" width="27.7109375" customWidth="1"/>
    <col min="9465" max="9465" width="10.42578125" customWidth="1"/>
    <col min="9466" max="9466" width="10.5703125" customWidth="1"/>
    <col min="9467" max="9467" width="9.140625" customWidth="1"/>
    <col min="9468" max="9468" width="10.42578125" customWidth="1"/>
    <col min="9469" max="9480" width="9.140625" customWidth="1"/>
    <col min="9719" max="9719" width="3.7109375" customWidth="1"/>
    <col min="9720" max="9720" width="27.7109375" customWidth="1"/>
    <col min="9721" max="9721" width="10.42578125" customWidth="1"/>
    <col min="9722" max="9722" width="10.5703125" customWidth="1"/>
    <col min="9723" max="9723" width="9.140625" customWidth="1"/>
    <col min="9724" max="9724" width="10.42578125" customWidth="1"/>
    <col min="9725" max="9736" width="9.140625" customWidth="1"/>
    <col min="9975" max="9975" width="3.7109375" customWidth="1"/>
    <col min="9976" max="9976" width="27.7109375" customWidth="1"/>
    <col min="9977" max="9977" width="10.42578125" customWidth="1"/>
    <col min="9978" max="9978" width="10.5703125" customWidth="1"/>
    <col min="9979" max="9979" width="9.140625" customWidth="1"/>
    <col min="9980" max="9980" width="10.42578125" customWidth="1"/>
    <col min="9981" max="9992" width="9.140625" customWidth="1"/>
    <col min="10231" max="10231" width="3.7109375" customWidth="1"/>
    <col min="10232" max="10232" width="27.7109375" customWidth="1"/>
    <col min="10233" max="10233" width="10.42578125" customWidth="1"/>
    <col min="10234" max="10234" width="10.5703125" customWidth="1"/>
    <col min="10235" max="10235" width="9.140625" customWidth="1"/>
    <col min="10236" max="10236" width="10.42578125" customWidth="1"/>
    <col min="10237" max="10248" width="9.140625" customWidth="1"/>
    <col min="10487" max="10487" width="3.7109375" customWidth="1"/>
    <col min="10488" max="10488" width="27.7109375" customWidth="1"/>
    <col min="10489" max="10489" width="10.42578125" customWidth="1"/>
    <col min="10490" max="10490" width="10.5703125" customWidth="1"/>
    <col min="10491" max="10491" width="9.140625" customWidth="1"/>
    <col min="10492" max="10492" width="10.42578125" customWidth="1"/>
    <col min="10493" max="10504" width="9.140625" customWidth="1"/>
    <col min="10743" max="10743" width="3.7109375" customWidth="1"/>
    <col min="10744" max="10744" width="27.7109375" customWidth="1"/>
    <col min="10745" max="10745" width="10.42578125" customWidth="1"/>
    <col min="10746" max="10746" width="10.5703125" customWidth="1"/>
    <col min="10747" max="10747" width="9.140625" customWidth="1"/>
    <col min="10748" max="10748" width="10.42578125" customWidth="1"/>
    <col min="10749" max="10760" width="9.140625" customWidth="1"/>
    <col min="10999" max="10999" width="3.7109375" customWidth="1"/>
    <col min="11000" max="11000" width="27.7109375" customWidth="1"/>
    <col min="11001" max="11001" width="10.42578125" customWidth="1"/>
    <col min="11002" max="11002" width="10.5703125" customWidth="1"/>
    <col min="11003" max="11003" width="9.140625" customWidth="1"/>
    <col min="11004" max="11004" width="10.42578125" customWidth="1"/>
    <col min="11005" max="11016" width="9.140625" customWidth="1"/>
    <col min="11255" max="11255" width="3.7109375" customWidth="1"/>
    <col min="11256" max="11256" width="27.7109375" customWidth="1"/>
    <col min="11257" max="11257" width="10.42578125" customWidth="1"/>
    <col min="11258" max="11258" width="10.5703125" customWidth="1"/>
    <col min="11259" max="11259" width="9.140625" customWidth="1"/>
    <col min="11260" max="11260" width="10.42578125" customWidth="1"/>
    <col min="11261" max="11272" width="9.140625" customWidth="1"/>
    <col min="11511" max="11511" width="3.7109375" customWidth="1"/>
    <col min="11512" max="11512" width="27.7109375" customWidth="1"/>
    <col min="11513" max="11513" width="10.42578125" customWidth="1"/>
    <col min="11514" max="11514" width="10.5703125" customWidth="1"/>
    <col min="11515" max="11515" width="9.140625" customWidth="1"/>
    <col min="11516" max="11516" width="10.42578125" customWidth="1"/>
    <col min="11517" max="11528" width="9.140625" customWidth="1"/>
    <col min="11767" max="11767" width="3.7109375" customWidth="1"/>
    <col min="11768" max="11768" width="27.7109375" customWidth="1"/>
    <col min="11769" max="11769" width="10.42578125" customWidth="1"/>
    <col min="11770" max="11770" width="10.5703125" customWidth="1"/>
    <col min="11771" max="11771" width="9.140625" customWidth="1"/>
    <col min="11772" max="11772" width="10.42578125" customWidth="1"/>
    <col min="11773" max="11784" width="9.140625" customWidth="1"/>
    <col min="12023" max="12023" width="3.7109375" customWidth="1"/>
    <col min="12024" max="12024" width="27.7109375" customWidth="1"/>
    <col min="12025" max="12025" width="10.42578125" customWidth="1"/>
    <col min="12026" max="12026" width="10.5703125" customWidth="1"/>
    <col min="12027" max="12027" width="9.140625" customWidth="1"/>
    <col min="12028" max="12028" width="10.42578125" customWidth="1"/>
    <col min="12029" max="12040" width="9.140625" customWidth="1"/>
    <col min="12279" max="12279" width="3.7109375" customWidth="1"/>
    <col min="12280" max="12280" width="27.7109375" customWidth="1"/>
    <col min="12281" max="12281" width="10.42578125" customWidth="1"/>
    <col min="12282" max="12282" width="10.5703125" customWidth="1"/>
    <col min="12283" max="12283" width="9.140625" customWidth="1"/>
    <col min="12284" max="12284" width="10.42578125" customWidth="1"/>
    <col min="12285" max="12296" width="9.140625" customWidth="1"/>
    <col min="12535" max="12535" width="3.7109375" customWidth="1"/>
    <col min="12536" max="12536" width="27.7109375" customWidth="1"/>
    <col min="12537" max="12537" width="10.42578125" customWidth="1"/>
    <col min="12538" max="12538" width="10.5703125" customWidth="1"/>
    <col min="12539" max="12539" width="9.140625" customWidth="1"/>
    <col min="12540" max="12540" width="10.42578125" customWidth="1"/>
    <col min="12541" max="12552" width="9.140625" customWidth="1"/>
    <col min="12791" max="12791" width="3.7109375" customWidth="1"/>
    <col min="12792" max="12792" width="27.7109375" customWidth="1"/>
    <col min="12793" max="12793" width="10.42578125" customWidth="1"/>
    <col min="12794" max="12794" width="10.5703125" customWidth="1"/>
    <col min="12795" max="12795" width="9.140625" customWidth="1"/>
    <col min="12796" max="12796" width="10.42578125" customWidth="1"/>
    <col min="12797" max="12808" width="9.140625" customWidth="1"/>
    <col min="13047" max="13047" width="3.7109375" customWidth="1"/>
    <col min="13048" max="13048" width="27.7109375" customWidth="1"/>
    <col min="13049" max="13049" width="10.42578125" customWidth="1"/>
    <col min="13050" max="13050" width="10.5703125" customWidth="1"/>
    <col min="13051" max="13051" width="9.140625" customWidth="1"/>
    <col min="13052" max="13052" width="10.42578125" customWidth="1"/>
    <col min="13053" max="13064" width="9.140625" customWidth="1"/>
    <col min="13303" max="13303" width="3.7109375" customWidth="1"/>
    <col min="13304" max="13304" width="27.7109375" customWidth="1"/>
    <col min="13305" max="13305" width="10.42578125" customWidth="1"/>
    <col min="13306" max="13306" width="10.5703125" customWidth="1"/>
    <col min="13307" max="13307" width="9.140625" customWidth="1"/>
    <col min="13308" max="13308" width="10.42578125" customWidth="1"/>
    <col min="13309" max="13320" width="9.140625" customWidth="1"/>
    <col min="13559" max="13559" width="3.7109375" customWidth="1"/>
    <col min="13560" max="13560" width="27.7109375" customWidth="1"/>
    <col min="13561" max="13561" width="10.42578125" customWidth="1"/>
    <col min="13562" max="13562" width="10.5703125" customWidth="1"/>
    <col min="13563" max="13563" width="9.140625" customWidth="1"/>
    <col min="13564" max="13564" width="10.42578125" customWidth="1"/>
    <col min="13565" max="13576" width="9.140625" customWidth="1"/>
    <col min="13815" max="13815" width="3.7109375" customWidth="1"/>
    <col min="13816" max="13816" width="27.7109375" customWidth="1"/>
    <col min="13817" max="13817" width="10.42578125" customWidth="1"/>
    <col min="13818" max="13818" width="10.5703125" customWidth="1"/>
    <col min="13819" max="13819" width="9.140625" customWidth="1"/>
    <col min="13820" max="13820" width="10.42578125" customWidth="1"/>
    <col min="13821" max="13832" width="9.140625" customWidth="1"/>
    <col min="14071" max="14071" width="3.7109375" customWidth="1"/>
    <col min="14072" max="14072" width="27.7109375" customWidth="1"/>
    <col min="14073" max="14073" width="10.42578125" customWidth="1"/>
    <col min="14074" max="14074" width="10.5703125" customWidth="1"/>
    <col min="14075" max="14075" width="9.140625" customWidth="1"/>
    <col min="14076" max="14076" width="10.42578125" customWidth="1"/>
    <col min="14077" max="14088" width="9.140625" customWidth="1"/>
    <col min="14327" max="14327" width="3.7109375" customWidth="1"/>
    <col min="14328" max="14328" width="27.7109375" customWidth="1"/>
    <col min="14329" max="14329" width="10.42578125" customWidth="1"/>
    <col min="14330" max="14330" width="10.5703125" customWidth="1"/>
    <col min="14331" max="14331" width="9.140625" customWidth="1"/>
    <col min="14332" max="14332" width="10.42578125" customWidth="1"/>
    <col min="14333" max="14344" width="9.140625" customWidth="1"/>
    <col min="14583" max="14583" width="3.7109375" customWidth="1"/>
    <col min="14584" max="14584" width="27.7109375" customWidth="1"/>
    <col min="14585" max="14585" width="10.42578125" customWidth="1"/>
    <col min="14586" max="14586" width="10.5703125" customWidth="1"/>
    <col min="14587" max="14587" width="9.140625" customWidth="1"/>
    <col min="14588" max="14588" width="10.42578125" customWidth="1"/>
    <col min="14589" max="14600" width="9.140625" customWidth="1"/>
    <col min="14839" max="14839" width="3.7109375" customWidth="1"/>
    <col min="14840" max="14840" width="27.7109375" customWidth="1"/>
    <col min="14841" max="14841" width="10.42578125" customWidth="1"/>
    <col min="14842" max="14842" width="10.5703125" customWidth="1"/>
    <col min="14843" max="14843" width="9.140625" customWidth="1"/>
    <col min="14844" max="14844" width="10.42578125" customWidth="1"/>
    <col min="14845" max="14856" width="9.140625" customWidth="1"/>
    <col min="15095" max="15095" width="3.7109375" customWidth="1"/>
    <col min="15096" max="15096" width="27.7109375" customWidth="1"/>
    <col min="15097" max="15097" width="10.42578125" customWidth="1"/>
    <col min="15098" max="15098" width="10.5703125" customWidth="1"/>
    <col min="15099" max="15099" width="9.140625" customWidth="1"/>
    <col min="15100" max="15100" width="10.42578125" customWidth="1"/>
    <col min="15101" max="15112" width="9.140625" customWidth="1"/>
    <col min="15351" max="15351" width="3.7109375" customWidth="1"/>
    <col min="15352" max="15352" width="27.7109375" customWidth="1"/>
    <col min="15353" max="15353" width="10.42578125" customWidth="1"/>
    <col min="15354" max="15354" width="10.5703125" customWidth="1"/>
    <col min="15355" max="15355" width="9.140625" customWidth="1"/>
    <col min="15356" max="15356" width="10.42578125" customWidth="1"/>
    <col min="15357" max="15368" width="9.140625" customWidth="1"/>
    <col min="15607" max="15607" width="3.7109375" customWidth="1"/>
    <col min="15608" max="15608" width="27.7109375" customWidth="1"/>
    <col min="15609" max="15609" width="10.42578125" customWidth="1"/>
    <col min="15610" max="15610" width="10.5703125" customWidth="1"/>
    <col min="15611" max="15611" width="9.140625" customWidth="1"/>
    <col min="15612" max="15612" width="10.42578125" customWidth="1"/>
    <col min="15613" max="15624" width="9.140625" customWidth="1"/>
    <col min="15863" max="15863" width="3.7109375" customWidth="1"/>
    <col min="15864" max="15864" width="27.7109375" customWidth="1"/>
    <col min="15865" max="15865" width="10.42578125" customWidth="1"/>
    <col min="15866" max="15866" width="10.5703125" customWidth="1"/>
    <col min="15867" max="15867" width="9.140625" customWidth="1"/>
    <col min="15868" max="15868" width="10.42578125" customWidth="1"/>
    <col min="15869" max="15880" width="9.140625" customWidth="1"/>
    <col min="16119" max="16119" width="3.7109375" customWidth="1"/>
    <col min="16120" max="16120" width="27.7109375" customWidth="1"/>
    <col min="16121" max="16121" width="10.42578125" customWidth="1"/>
    <col min="16122" max="16122" width="10.5703125" customWidth="1"/>
    <col min="16123" max="16123" width="9.140625" customWidth="1"/>
    <col min="16124" max="16124" width="10.42578125" customWidth="1"/>
    <col min="16125" max="16136" width="9.140625" customWidth="1"/>
  </cols>
  <sheetData>
    <row r="1" spans="1:12" s="13" customFormat="1">
      <c r="E1" s="9"/>
      <c r="F1" s="9"/>
      <c r="H1" s="4"/>
      <c r="J1" s="66" t="s">
        <v>54</v>
      </c>
      <c r="K1" s="66"/>
      <c r="L1" s="66"/>
    </row>
    <row r="2" spans="1:12" s="13" customFormat="1">
      <c r="E2" s="9"/>
      <c r="F2" s="9"/>
      <c r="H2" s="4"/>
      <c r="I2" s="66" t="s">
        <v>51</v>
      </c>
      <c r="J2" s="66"/>
      <c r="K2" s="66"/>
      <c r="L2" s="66"/>
    </row>
    <row r="3" spans="1:12" s="13" customFormat="1">
      <c r="E3" s="9"/>
      <c r="F3" s="9"/>
      <c r="H3" s="4"/>
      <c r="I3" s="66" t="s">
        <v>52</v>
      </c>
      <c r="J3" s="66"/>
      <c r="K3" s="66"/>
      <c r="L3" s="66"/>
    </row>
    <row r="4" spans="1:12" s="13" customFormat="1">
      <c r="E4" s="9"/>
      <c r="F4" s="9"/>
      <c r="H4" s="4"/>
      <c r="I4" s="66" t="s">
        <v>53</v>
      </c>
      <c r="J4" s="66"/>
      <c r="K4" s="66"/>
      <c r="L4" s="66"/>
    </row>
    <row r="5" spans="1:12" s="13" customFormat="1">
      <c r="E5" s="9"/>
      <c r="F5" s="9"/>
      <c r="H5" s="4"/>
      <c r="I5" s="4"/>
      <c r="J5" s="4"/>
      <c r="K5" s="4"/>
    </row>
    <row r="6" spans="1:12" ht="57.75" customHeight="1">
      <c r="A6" s="65" t="s">
        <v>46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</row>
    <row r="7" spans="1:12" ht="15.75">
      <c r="A7" s="14"/>
      <c r="B7" s="15"/>
      <c r="C7" s="15"/>
      <c r="D7" s="15"/>
      <c r="E7" s="16"/>
      <c r="F7" s="16"/>
      <c r="G7" s="15"/>
      <c r="H7" s="17"/>
      <c r="I7" s="17"/>
      <c r="J7" s="17"/>
      <c r="K7" s="17"/>
      <c r="L7" s="15"/>
    </row>
    <row r="8" spans="1:12" ht="38.25" customHeight="1">
      <c r="A8" s="61" t="s">
        <v>28</v>
      </c>
      <c r="B8" s="63" t="s">
        <v>42</v>
      </c>
      <c r="C8" s="18" t="s">
        <v>29</v>
      </c>
      <c r="D8" s="19"/>
      <c r="E8" s="20"/>
      <c r="F8" s="20"/>
      <c r="G8" s="21"/>
      <c r="H8" s="18" t="s">
        <v>33</v>
      </c>
      <c r="I8" s="19"/>
      <c r="J8" s="20"/>
      <c r="K8" s="20"/>
      <c r="L8" s="21"/>
    </row>
    <row r="9" spans="1:12" ht="78.75">
      <c r="A9" s="62"/>
      <c r="B9" s="64"/>
      <c r="C9" s="22" t="s">
        <v>30</v>
      </c>
      <c r="D9" s="23" t="s">
        <v>47</v>
      </c>
      <c r="E9" s="23" t="s">
        <v>43</v>
      </c>
      <c r="F9" s="23" t="s">
        <v>35</v>
      </c>
      <c r="G9" s="24" t="s">
        <v>44</v>
      </c>
      <c r="H9" s="22" t="s">
        <v>34</v>
      </c>
      <c r="I9" s="23" t="s">
        <v>48</v>
      </c>
      <c r="J9" s="23" t="s">
        <v>38</v>
      </c>
      <c r="K9" s="23" t="s">
        <v>35</v>
      </c>
      <c r="L9" s="24" t="s">
        <v>44</v>
      </c>
    </row>
    <row r="10" spans="1:12" s="5" customFormat="1" ht="15.75">
      <c r="A10" s="25"/>
      <c r="B10" s="25"/>
      <c r="C10" s="25"/>
      <c r="D10" s="25"/>
      <c r="E10" s="26"/>
      <c r="F10" s="26"/>
      <c r="G10" s="25"/>
      <c r="H10" s="25"/>
      <c r="I10" s="25"/>
      <c r="J10" s="26"/>
      <c r="K10" s="26"/>
      <c r="L10" s="25"/>
    </row>
    <row r="11" spans="1:12" ht="15.75">
      <c r="A11" s="27">
        <v>1</v>
      </c>
      <c r="B11" s="18" t="s">
        <v>31</v>
      </c>
      <c r="C11" s="28"/>
      <c r="D11" s="29"/>
      <c r="E11" s="29"/>
      <c r="F11" s="30"/>
      <c r="G11" s="31"/>
      <c r="H11" s="28">
        <v>0.1</v>
      </c>
      <c r="I11" s="29">
        <f>H11*140</f>
        <v>14</v>
      </c>
      <c r="J11" s="29">
        <f>I11*0.2359</f>
        <v>3.3026</v>
      </c>
      <c r="K11" s="29">
        <f>I11+J11</f>
        <v>17.302599999999998</v>
      </c>
      <c r="L11" s="57">
        <f>ROUND(K11*8,0)</f>
        <v>138</v>
      </c>
    </row>
    <row r="12" spans="1:12" ht="15.75">
      <c r="A12" s="27">
        <v>2</v>
      </c>
      <c r="B12" s="18" t="s">
        <v>16</v>
      </c>
      <c r="C12" s="28">
        <v>2.1</v>
      </c>
      <c r="D12" s="29">
        <f>C12*45</f>
        <v>94.5</v>
      </c>
      <c r="E12" s="29">
        <f>D12*0.2359</f>
        <v>22.292549999999999</v>
      </c>
      <c r="F12" s="29">
        <f>D12+E12</f>
        <v>116.79255000000001</v>
      </c>
      <c r="G12" s="57">
        <f>ROUND(F12*8,0)</f>
        <v>934</v>
      </c>
      <c r="H12" s="28"/>
      <c r="I12" s="29"/>
      <c r="J12" s="29"/>
      <c r="K12" s="30"/>
      <c r="L12" s="31"/>
    </row>
    <row r="13" spans="1:12" s="7" customFormat="1" ht="15.75">
      <c r="A13" s="32"/>
      <c r="B13" s="33" t="s">
        <v>32</v>
      </c>
      <c r="C13" s="34">
        <f t="shared" ref="C13:L13" si="0">SUM(C11:C12)</f>
        <v>2.1</v>
      </c>
      <c r="D13" s="29">
        <f>C13*45</f>
        <v>94.5</v>
      </c>
      <c r="E13" s="29">
        <f>D13*0.2359</f>
        <v>22.292549999999999</v>
      </c>
      <c r="F13" s="29">
        <f>D13+E13</f>
        <v>116.79255000000001</v>
      </c>
      <c r="G13" s="57">
        <f>ROUND(F13*8,0)</f>
        <v>934</v>
      </c>
      <c r="H13" s="35">
        <f t="shared" si="0"/>
        <v>0.1</v>
      </c>
      <c r="I13" s="29">
        <f t="shared" ref="I13" si="1">H13*140</f>
        <v>14</v>
      </c>
      <c r="J13" s="29">
        <f t="shared" ref="J13" si="2">I13*0.2359</f>
        <v>3.3026</v>
      </c>
      <c r="K13" s="58">
        <f t="shared" si="0"/>
        <v>17.302599999999998</v>
      </c>
      <c r="L13" s="58">
        <f t="shared" si="0"/>
        <v>138</v>
      </c>
    </row>
    <row r="14" spans="1:12">
      <c r="A14" s="8"/>
      <c r="B14" s="8"/>
    </row>
    <row r="15" spans="1:12">
      <c r="B15" s="10"/>
      <c r="C15" s="4"/>
      <c r="D15" s="4"/>
      <c r="E15" s="6"/>
      <c r="F15" s="6"/>
      <c r="G15" s="6"/>
      <c r="H15" s="6"/>
    </row>
    <row r="16" spans="1:12" hidden="1" outlineLevel="1">
      <c r="F16" s="9" t="s">
        <v>25</v>
      </c>
      <c r="G16" s="9">
        <v>934</v>
      </c>
      <c r="L16" s="11">
        <v>138</v>
      </c>
    </row>
    <row r="17" spans="7:7" collapsed="1"/>
    <row r="18" spans="7:7">
      <c r="G18" s="9"/>
    </row>
  </sheetData>
  <mergeCells count="7">
    <mergeCell ref="J1:L1"/>
    <mergeCell ref="I2:L2"/>
    <mergeCell ref="I3:L3"/>
    <mergeCell ref="I4:L4"/>
    <mergeCell ref="A8:A9"/>
    <mergeCell ref="B8:B9"/>
    <mergeCell ref="A6:L6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VM skolas</vt:lpstr>
      <vt:lpstr>Kvalitātes pakāpes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DinaB</dc:creator>
  <cp:lastModifiedBy>DaceC</cp:lastModifiedBy>
  <cp:lastPrinted>2020-12-09T13:01:35Z</cp:lastPrinted>
  <dcterms:created xsi:type="dcterms:W3CDTF">2020-09-18T06:06:18Z</dcterms:created>
  <dcterms:modified xsi:type="dcterms:W3CDTF">2020-12-22T14:28:47Z</dcterms:modified>
</cp:coreProperties>
</file>